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425" firstSheet="2" activeTab="2"/>
  </bookViews>
  <sheets>
    <sheet name="ค่าใช้จ่ายทั้งหมด" sheetId="1" r:id="rId1"/>
    <sheet name="ข้อ 9,10" sheetId="2" r:id="rId2"/>
    <sheet name="ค่าใช้จ่ายรวม ปีการศึกษา" sheetId="3" r:id="rId3"/>
  </sheets>
  <definedNames>
    <definedName name="_xlnm.Print_Titles" localSheetId="1">'ข้อ 9,10'!$22:$23</definedName>
  </definedNames>
  <calcPr fullCalcOnLoad="1"/>
</workbook>
</file>

<file path=xl/sharedStrings.xml><?xml version="1.0" encoding="utf-8"?>
<sst xmlns="http://schemas.openxmlformats.org/spreadsheetml/2006/main" count="105" uniqueCount="35">
  <si>
    <t>1.กลุ่มสาขาวิชาวิทยาศาสตร์กายภาพ/ชีวภาพ</t>
  </si>
  <si>
    <t>1.1 สำนักวิชาวิทยาศาตร์</t>
  </si>
  <si>
    <t>1.2 สำนักวิชาสารสนเทศศาสตร์</t>
  </si>
  <si>
    <t>3.กลุ่มสาขาวิชาเกษตรศาสตร์</t>
  </si>
  <si>
    <t>2.กลุ่มสาขาวิชาวิศวกรรมศาสตร์</t>
  </si>
  <si>
    <t>4.กลุ่มสาขาวิชาวิทยาศาสตร์สุขภาพ</t>
  </si>
  <si>
    <t>4.1 สำนักวิชาสาหเวชศาสตร์และสาธารณสุขสาสตร์</t>
  </si>
  <si>
    <t>4.2 สำนักวิชาพยาบาลศาสตร์</t>
  </si>
  <si>
    <t>4.3สำนักวิชาเภสัชศาสตร์</t>
  </si>
  <si>
    <t>4.4 สำนักวิชาแพทยศาสตร์</t>
  </si>
  <si>
    <t>5.กลุ่มสาขาวิชาบริหารธุรกิจ/พาณิชศาตร์</t>
  </si>
  <si>
    <t>6.กลุ่มสาขาวิชาสังคมศาสตร์/มนุษยศาสตร์</t>
  </si>
  <si>
    <t>7.กลุ่มสาขาวิชาสถาปัตยกรมมศาสตร์</t>
  </si>
  <si>
    <t>สำนักวิชา/หลักสูตร</t>
  </si>
  <si>
    <t>(สมศ5.7)</t>
  </si>
  <si>
    <t>รวมทั้งมหาวิทยาลัย</t>
  </si>
  <si>
    <t>3.ค่าใช้จ่ายทั้งหมดของสถาบันโดยไม่รวมครุภัณฑ์ อาคาร สถานที่และที่ดิน</t>
  </si>
  <si>
    <t>รายจ่าย</t>
  </si>
  <si>
    <t>ปีการศึกษา</t>
  </si>
  <si>
    <t xml:space="preserve">ปีงบประมาณ </t>
  </si>
  <si>
    <t xml:space="preserve"> </t>
  </si>
  <si>
    <t>9.ค่าใช้จ่ายด้านครุภัณฑ์ อาคารสถานที่ และที่ดิน( ปีงบประมาณ 2551)</t>
  </si>
  <si>
    <t>ครุภัณฑ์</t>
  </si>
  <si>
    <t>อาคารสถานที่</t>
  </si>
  <si>
    <t xml:space="preserve"> รวม</t>
  </si>
  <si>
    <t>รายรับจากการบริการวิชาการและวิชาชีพ</t>
  </si>
  <si>
    <t>ปีงบประมาณ</t>
  </si>
  <si>
    <t>10.รายรับจากการบริการวิชาการและวิชาชีพ( ปีการศึกษาและปีงบประมาณ 2551)</t>
  </si>
  <si>
    <t>ปีงบประมาณ 2551</t>
  </si>
  <si>
    <t>ปีการศึกษา2551( 1มิ.ย.51-31 พ.ค.52)</t>
  </si>
  <si>
    <t>มหาวิทยาลัยวลัยลักษณ์</t>
  </si>
  <si>
    <t xml:space="preserve">ปีการศึกษา 2551 </t>
  </si>
  <si>
    <t>ค่าใช้จ่ายทั้งหมดของสถาบัน โดยไม่รวมครุภัณฑ์ อาคารสถานที่และที่ดิน</t>
  </si>
  <si>
    <t>รายรับจากการบริการวิชาการและวิชาชีพ( ปีการศึกษาและปีงบประมาณ 2551)</t>
  </si>
  <si>
    <t>ประจำปี 2551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</si>
</sst>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9">
    <font>
      <sz val="10"/>
      <name val="Arial"/>
      <family val="0"/>
    </font>
    <font>
      <sz val="16"/>
      <name val="AngsanaUPC"/>
      <family val="1"/>
    </font>
    <font>
      <b/>
      <sz val="10"/>
      <name val="Arial"/>
      <family val="2"/>
    </font>
    <font>
      <sz val="8"/>
      <name val="Arial"/>
      <family val="0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name val="AngsanaUPC"/>
      <family val="1"/>
    </font>
    <font>
      <b/>
      <sz val="16"/>
      <name val="Angsana New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3" fontId="4" fillId="0" borderId="1" xfId="15" applyFont="1" applyBorder="1" applyAlignment="1">
      <alignment/>
    </xf>
    <xf numFmtId="43" fontId="1" fillId="0" borderId="1" xfId="15" applyFont="1" applyBorder="1" applyAlignment="1">
      <alignment/>
    </xf>
    <xf numFmtId="43" fontId="2" fillId="0" borderId="1" xfId="0" applyNumberFormat="1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15" applyFont="1" applyBorder="1" applyAlignment="1">
      <alignment/>
    </xf>
    <xf numFmtId="43" fontId="0" fillId="0" borderId="0" xfId="15" applyBorder="1" applyAlignment="1">
      <alignment/>
    </xf>
    <xf numFmtId="43" fontId="2" fillId="0" borderId="0" xfId="15" applyFont="1" applyBorder="1" applyAlignment="1">
      <alignment/>
    </xf>
    <xf numFmtId="43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 horizontal="center"/>
    </xf>
    <xf numFmtId="43" fontId="1" fillId="0" borderId="6" xfId="0" applyNumberFormat="1" applyFont="1" applyBorder="1" applyAlignment="1">
      <alignment/>
    </xf>
    <xf numFmtId="43" fontId="4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1" sqref="A1:C15"/>
    </sheetView>
  </sheetViews>
  <sheetFormatPr defaultColWidth="9.140625" defaultRowHeight="12.75"/>
  <cols>
    <col min="1" max="1" width="42.00390625" style="0" customWidth="1"/>
    <col min="2" max="2" width="27.421875" style="0" customWidth="1"/>
    <col min="3" max="3" width="22.421875" style="0" customWidth="1"/>
  </cols>
  <sheetData>
    <row r="1" ht="21.75" customHeight="1">
      <c r="A1" s="29" t="s">
        <v>30</v>
      </c>
    </row>
    <row r="2" spans="1:4" ht="25.5" customHeight="1">
      <c r="A2" s="1" t="s">
        <v>32</v>
      </c>
      <c r="B2" s="1"/>
      <c r="C2" s="2"/>
      <c r="D2" s="2"/>
    </row>
    <row r="3" spans="1:4" ht="25.5" customHeight="1">
      <c r="A3" s="1" t="s">
        <v>31</v>
      </c>
      <c r="B3" s="1"/>
      <c r="C3" s="2"/>
      <c r="D3" s="2"/>
    </row>
    <row r="4" spans="1:4" ht="25.5" customHeight="1">
      <c r="A4" s="5" t="s">
        <v>14</v>
      </c>
      <c r="B4" s="30" t="s">
        <v>17</v>
      </c>
      <c r="C4" s="30"/>
      <c r="D4" s="2"/>
    </row>
    <row r="5" spans="1:3" ht="21" customHeight="1">
      <c r="A5" s="3" t="s">
        <v>13</v>
      </c>
      <c r="B5" s="26" t="s">
        <v>29</v>
      </c>
      <c r="C5" s="3" t="s">
        <v>28</v>
      </c>
    </row>
    <row r="6" spans="1:3" ht="23.25" customHeight="1">
      <c r="A6" s="4" t="s">
        <v>0</v>
      </c>
      <c r="B6" s="28">
        <f>SUM(B7:B8)</f>
        <v>62523661.300000004</v>
      </c>
      <c r="C6" s="8">
        <f>SUM(C7:C8)</f>
        <v>56153808.99</v>
      </c>
    </row>
    <row r="7" spans="1:3" ht="18.75" customHeight="1">
      <c r="A7" s="4" t="s">
        <v>1</v>
      </c>
      <c r="B7" s="27">
        <f>8757711.1+18471357.55</f>
        <v>27229068.65</v>
      </c>
      <c r="C7" s="9">
        <v>27022517.32</v>
      </c>
    </row>
    <row r="8" spans="1:3" ht="18" customHeight="1">
      <c r="A8" s="4" t="s">
        <v>2</v>
      </c>
      <c r="B8" s="27">
        <f>11994385.46+23300207.19</f>
        <v>35294592.650000006</v>
      </c>
      <c r="C8" s="9">
        <v>29131291.67</v>
      </c>
    </row>
    <row r="9" spans="1:3" ht="20.25" customHeight="1">
      <c r="A9" s="4" t="s">
        <v>4</v>
      </c>
      <c r="B9" s="28">
        <f>7891745.49+17118795.11</f>
        <v>25010540.6</v>
      </c>
      <c r="C9" s="8">
        <v>22934461.02</v>
      </c>
    </row>
    <row r="10" spans="1:3" ht="18" customHeight="1">
      <c r="A10" s="4" t="s">
        <v>3</v>
      </c>
      <c r="B10" s="28">
        <f>6962875.14+15810630.73</f>
        <v>22773505.87</v>
      </c>
      <c r="C10" s="8">
        <v>20459449.08</v>
      </c>
    </row>
    <row r="11" spans="1:3" ht="20.25" customHeight="1">
      <c r="A11" s="4" t="s">
        <v>5</v>
      </c>
      <c r="B11" s="28">
        <f>SUM(B12:B15)</f>
        <v>56714526.03</v>
      </c>
      <c r="C11" s="8">
        <f>SUM(C12:C15)</f>
        <v>49324242.49</v>
      </c>
    </row>
    <row r="12" spans="1:3" ht="21" customHeight="1">
      <c r="A12" s="4" t="s">
        <v>6</v>
      </c>
      <c r="B12" s="27">
        <f>7029431.64+16023193.07</f>
        <v>23052624.71</v>
      </c>
      <c r="C12" s="9">
        <v>20898282.33</v>
      </c>
    </row>
    <row r="13" spans="1:3" ht="18.75" customHeight="1">
      <c r="A13" s="4" t="s">
        <v>7</v>
      </c>
      <c r="B13" s="27">
        <f>4194358.87+9208288.72</f>
        <v>13402647.59</v>
      </c>
      <c r="C13" s="9">
        <v>12871203.93</v>
      </c>
    </row>
    <row r="14" spans="1:3" ht="19.5" customHeight="1">
      <c r="A14" s="4" t="s">
        <v>8</v>
      </c>
      <c r="B14" s="27">
        <f>2880051.59+4305483.41</f>
        <v>7185535</v>
      </c>
      <c r="C14" s="9">
        <v>5441765.7</v>
      </c>
    </row>
    <row r="15" spans="1:3" ht="21.75" customHeight="1">
      <c r="A15" s="4" t="s">
        <v>9</v>
      </c>
      <c r="B15" s="27">
        <f>3455723.29+9617995.44</f>
        <v>13073718.73</v>
      </c>
      <c r="C15" s="9">
        <v>10112990.53</v>
      </c>
    </row>
    <row r="16" spans="1:3" ht="20.25" customHeight="1">
      <c r="A16" s="4" t="s">
        <v>10</v>
      </c>
      <c r="B16" s="28">
        <f>7779496.7+16319991.89</f>
        <v>24099488.59</v>
      </c>
      <c r="C16" s="8">
        <v>24919252.56</v>
      </c>
    </row>
    <row r="17" spans="1:3" ht="21" customHeight="1">
      <c r="A17" s="4" t="s">
        <v>11</v>
      </c>
      <c r="B17" s="28">
        <f>7767652.01+17006359.26</f>
        <v>24774011.270000003</v>
      </c>
      <c r="C17" s="8">
        <v>24097068.21</v>
      </c>
    </row>
    <row r="18" spans="1:3" ht="21" customHeight="1">
      <c r="A18" s="4" t="s">
        <v>12</v>
      </c>
      <c r="B18" s="28">
        <f>3300291.56+5226726.36</f>
        <v>8527017.92</v>
      </c>
      <c r="C18" s="8">
        <v>8388049.94</v>
      </c>
    </row>
    <row r="19" spans="1:3" ht="23.25">
      <c r="A19" s="5" t="s">
        <v>15</v>
      </c>
      <c r="B19" s="10">
        <f>+B18+B17+B16+B11+B6+B10+B9</f>
        <v>224422751.58</v>
      </c>
      <c r="C19" s="10">
        <f>+C18+C17+C16+C11+C6+C9+C10</f>
        <v>206276332.29000002</v>
      </c>
    </row>
    <row r="21" spans="1:3" ht="23.25">
      <c r="A21" s="1" t="s">
        <v>16</v>
      </c>
      <c r="B21" s="1"/>
      <c r="C21" s="2"/>
    </row>
    <row r="22" spans="1:3" ht="23.25">
      <c r="A22" s="6" t="s">
        <v>13</v>
      </c>
      <c r="B22" s="30" t="s">
        <v>17</v>
      </c>
      <c r="C22" s="30"/>
    </row>
    <row r="23" spans="1:3" ht="23.25">
      <c r="A23" s="7"/>
      <c r="B23" s="3" t="s">
        <v>18</v>
      </c>
      <c r="C23" s="3" t="s">
        <v>19</v>
      </c>
    </row>
    <row r="24" spans="1:3" ht="18" customHeight="1">
      <c r="A24" s="4" t="s">
        <v>0</v>
      </c>
      <c r="B24" s="28">
        <f>SUM(B25:B26)</f>
        <v>62523661.300000004</v>
      </c>
      <c r="C24" s="8">
        <f>SUM(C25:C26)</f>
        <v>56153808.99</v>
      </c>
    </row>
    <row r="25" spans="1:3" ht="19.5" customHeight="1">
      <c r="A25" s="4" t="s">
        <v>1</v>
      </c>
      <c r="B25" s="27">
        <f>8757711.1+18471357.55</f>
        <v>27229068.65</v>
      </c>
      <c r="C25" s="9">
        <v>27022517.32</v>
      </c>
    </row>
    <row r="26" spans="1:3" ht="21.75" customHeight="1">
      <c r="A26" s="4" t="s">
        <v>2</v>
      </c>
      <c r="B26" s="27">
        <f>11994385.46+23300207.19</f>
        <v>35294592.650000006</v>
      </c>
      <c r="C26" s="9">
        <v>29131291.67</v>
      </c>
    </row>
    <row r="27" spans="1:3" ht="21" customHeight="1">
      <c r="A27" s="4" t="s">
        <v>4</v>
      </c>
      <c r="B27" s="28">
        <f>7891745.49+17118795.11</f>
        <v>25010540.6</v>
      </c>
      <c r="C27" s="8">
        <v>22934461.02</v>
      </c>
    </row>
    <row r="28" spans="1:3" ht="19.5" customHeight="1">
      <c r="A28" s="4" t="s">
        <v>3</v>
      </c>
      <c r="B28" s="28">
        <f>6962875.14+15810630.73</f>
        <v>22773505.87</v>
      </c>
      <c r="C28" s="8">
        <v>20459449.08</v>
      </c>
    </row>
    <row r="29" spans="1:3" ht="20.25" customHeight="1">
      <c r="A29" s="4" t="s">
        <v>5</v>
      </c>
      <c r="B29" s="28">
        <f>SUM(B30:B33)</f>
        <v>56714526.03</v>
      </c>
      <c r="C29" s="8">
        <f>SUM(C30:C33)</f>
        <v>49324242.49</v>
      </c>
    </row>
    <row r="30" spans="1:3" ht="19.5" customHeight="1">
      <c r="A30" s="4" t="s">
        <v>6</v>
      </c>
      <c r="B30" s="27">
        <f>7029431.64+16023193.07</f>
        <v>23052624.71</v>
      </c>
      <c r="C30" s="9">
        <v>20898282.33</v>
      </c>
    </row>
    <row r="31" spans="1:3" ht="18.75" customHeight="1">
      <c r="A31" s="4" t="s">
        <v>7</v>
      </c>
      <c r="B31" s="27">
        <f>4194358.87+9208288.72</f>
        <v>13402647.59</v>
      </c>
      <c r="C31" s="9">
        <v>12871203.93</v>
      </c>
    </row>
    <row r="32" spans="1:3" ht="19.5" customHeight="1">
      <c r="A32" s="4" t="s">
        <v>8</v>
      </c>
      <c r="B32" s="27">
        <f>2880051.59+4305483.41</f>
        <v>7185535</v>
      </c>
      <c r="C32" s="9">
        <v>5441765.7</v>
      </c>
    </row>
    <row r="33" spans="1:3" ht="20.25" customHeight="1">
      <c r="A33" s="4" t="s">
        <v>9</v>
      </c>
      <c r="B33" s="27">
        <f>3455723.29+9617995.44</f>
        <v>13073718.73</v>
      </c>
      <c r="C33" s="9">
        <v>10112990.53</v>
      </c>
    </row>
    <row r="34" spans="1:3" ht="21" customHeight="1">
      <c r="A34" s="4" t="s">
        <v>10</v>
      </c>
      <c r="B34" s="28">
        <f>7779496.7+16319991.89</f>
        <v>24099488.59</v>
      </c>
      <c r="C34" s="8">
        <v>24919252.56</v>
      </c>
    </row>
    <row r="35" spans="1:3" ht="18.75" customHeight="1">
      <c r="A35" s="4" t="s">
        <v>11</v>
      </c>
      <c r="B35" s="28">
        <f>7767652.01+17006359.26</f>
        <v>24774011.270000003</v>
      </c>
      <c r="C35" s="8">
        <v>24097068.21</v>
      </c>
    </row>
    <row r="36" spans="1:3" ht="21" customHeight="1">
      <c r="A36" s="4" t="s">
        <v>12</v>
      </c>
      <c r="B36" s="28">
        <f>3300291.56+5226726.36</f>
        <v>8527017.92</v>
      </c>
      <c r="C36" s="8">
        <v>8388049.94</v>
      </c>
    </row>
    <row r="37" spans="1:3" ht="19.5" customHeight="1">
      <c r="A37" s="5" t="s">
        <v>15</v>
      </c>
      <c r="B37" s="10">
        <f>+B36+B35+B34+B29+B24+B28+B27</f>
        <v>224422751.58</v>
      </c>
      <c r="C37" s="10">
        <f>+C36+C35+C34+C29+C24+C28+C27</f>
        <v>206276332.29</v>
      </c>
    </row>
  </sheetData>
  <mergeCells count="2">
    <mergeCell ref="B22:C22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F26" sqref="F26"/>
    </sheetView>
  </sheetViews>
  <sheetFormatPr defaultColWidth="9.140625" defaultRowHeight="12.75"/>
  <cols>
    <col min="1" max="1" width="36.7109375" style="0" customWidth="1"/>
    <col min="2" max="2" width="24.7109375" style="0" customWidth="1"/>
    <col min="3" max="3" width="18.421875" style="0" customWidth="1"/>
    <col min="4" max="4" width="15.8515625" style="0" customWidth="1"/>
    <col min="5" max="5" width="14.00390625" style="0" customWidth="1"/>
    <col min="6" max="6" width="13.140625" style="0" customWidth="1"/>
    <col min="7" max="7" width="14.00390625" style="0" customWidth="1"/>
    <col min="8" max="8" width="11.8515625" style="0" customWidth="1"/>
    <col min="9" max="9" width="15.00390625" style="0" customWidth="1"/>
  </cols>
  <sheetData>
    <row r="1" spans="1:3" ht="23.25">
      <c r="A1" s="1" t="s">
        <v>21</v>
      </c>
      <c r="B1" s="1"/>
      <c r="C1" s="2"/>
    </row>
    <row r="2" spans="1:3" ht="23.25">
      <c r="A2" s="1" t="s">
        <v>20</v>
      </c>
      <c r="B2" s="1"/>
      <c r="C2" s="2"/>
    </row>
    <row r="3" spans="1:9" ht="23.25">
      <c r="A3" s="12" t="s">
        <v>13</v>
      </c>
      <c r="B3" s="31" t="s">
        <v>17</v>
      </c>
      <c r="C3" s="32"/>
      <c r="D3" s="11" t="s">
        <v>20</v>
      </c>
      <c r="E3" s="15"/>
      <c r="F3" s="15"/>
      <c r="G3" s="15"/>
      <c r="H3" s="15"/>
      <c r="I3" s="15"/>
    </row>
    <row r="4" spans="1:9" ht="23.25">
      <c r="A4" s="13"/>
      <c r="B4" s="13" t="s">
        <v>22</v>
      </c>
      <c r="C4" s="7" t="s">
        <v>23</v>
      </c>
      <c r="D4" s="14" t="s">
        <v>24</v>
      </c>
      <c r="E4" s="16"/>
      <c r="F4" s="17"/>
      <c r="G4" s="17"/>
      <c r="H4" s="17"/>
      <c r="I4" s="17"/>
    </row>
    <row r="5" spans="1:9" ht="23.25">
      <c r="A5" s="23" t="s">
        <v>0</v>
      </c>
      <c r="B5" s="8">
        <f>SUM(B6:B9)</f>
        <v>5238538.34</v>
      </c>
      <c r="C5" s="8">
        <f>SUM(C6:C9)</f>
        <v>409797.2</v>
      </c>
      <c r="D5" s="8">
        <f>SUM(B5:C5)</f>
        <v>5648335.54</v>
      </c>
      <c r="E5" s="18"/>
      <c r="F5" s="18"/>
      <c r="G5" s="18"/>
      <c r="H5" s="18"/>
      <c r="I5" s="18"/>
    </row>
    <row r="6" spans="1:9" ht="23.25">
      <c r="A6" s="24" t="s">
        <v>1</v>
      </c>
      <c r="B6" s="9">
        <v>85115.16</v>
      </c>
      <c r="C6" s="9">
        <v>290000</v>
      </c>
      <c r="D6" s="8">
        <f aca="true" t="shared" si="0" ref="D6:D18">SUM(B6:C6)</f>
        <v>375115.16000000003</v>
      </c>
      <c r="E6" s="19"/>
      <c r="F6" s="19"/>
      <c r="G6" s="15"/>
      <c r="H6" s="19"/>
      <c r="I6" s="18"/>
    </row>
    <row r="7" spans="1:9" ht="23.25">
      <c r="A7" s="24" t="s">
        <v>2</v>
      </c>
      <c r="B7" s="9">
        <v>5120045.84</v>
      </c>
      <c r="C7" s="9">
        <v>119797.2</v>
      </c>
      <c r="D7" s="8">
        <f t="shared" si="0"/>
        <v>5239843.04</v>
      </c>
      <c r="E7" s="19"/>
      <c r="F7" s="19"/>
      <c r="G7" s="19"/>
      <c r="H7" s="19"/>
      <c r="I7" s="18"/>
    </row>
    <row r="8" spans="1:9" ht="23.25">
      <c r="A8" s="24" t="s">
        <v>4</v>
      </c>
      <c r="B8" s="9">
        <v>33377.34</v>
      </c>
      <c r="C8" s="9">
        <v>0</v>
      </c>
      <c r="D8" s="8">
        <f t="shared" si="0"/>
        <v>33377.34</v>
      </c>
      <c r="E8" s="19"/>
      <c r="F8" s="19"/>
      <c r="G8" s="15"/>
      <c r="H8" s="15"/>
      <c r="I8" s="18"/>
    </row>
    <row r="9" spans="1:9" ht="23.25">
      <c r="A9" s="24" t="s">
        <v>3</v>
      </c>
      <c r="B9" s="9">
        <v>0</v>
      </c>
      <c r="C9" s="9"/>
      <c r="D9" s="8">
        <f t="shared" si="0"/>
        <v>0</v>
      </c>
      <c r="E9" s="19"/>
      <c r="F9" s="19"/>
      <c r="G9" s="15"/>
      <c r="H9" s="15"/>
      <c r="I9" s="18"/>
    </row>
    <row r="10" spans="1:9" ht="23.25">
      <c r="A10" s="24" t="s">
        <v>5</v>
      </c>
      <c r="B10" s="8">
        <f>SUM(B11:B14)</f>
        <v>430028.88</v>
      </c>
      <c r="C10" s="8">
        <f>SUM(C11:C14)</f>
        <v>0</v>
      </c>
      <c r="D10" s="8">
        <f t="shared" si="0"/>
        <v>430028.88</v>
      </c>
      <c r="E10" s="18"/>
      <c r="F10" s="18"/>
      <c r="G10" s="18"/>
      <c r="H10" s="18"/>
      <c r="I10" s="18"/>
    </row>
    <row r="11" spans="1:9" ht="23.25">
      <c r="A11" s="24" t="s">
        <v>6</v>
      </c>
      <c r="B11" s="9">
        <v>67726.56</v>
      </c>
      <c r="C11" s="9">
        <v>0</v>
      </c>
      <c r="D11" s="8">
        <f t="shared" si="0"/>
        <v>67726.56</v>
      </c>
      <c r="E11" s="19"/>
      <c r="F11" s="19"/>
      <c r="G11" s="15"/>
      <c r="H11" s="15"/>
      <c r="I11" s="18"/>
    </row>
    <row r="12" spans="1:9" ht="23.25">
      <c r="A12" s="24" t="s">
        <v>7</v>
      </c>
      <c r="B12" s="9">
        <v>0</v>
      </c>
      <c r="C12" s="9">
        <v>0</v>
      </c>
      <c r="D12" s="8">
        <f t="shared" si="0"/>
        <v>0</v>
      </c>
      <c r="E12" s="19"/>
      <c r="F12" s="19"/>
      <c r="G12" s="15"/>
      <c r="H12" s="19"/>
      <c r="I12" s="18"/>
    </row>
    <row r="13" spans="1:9" ht="23.25">
      <c r="A13" s="24" t="s">
        <v>8</v>
      </c>
      <c r="B13" s="9">
        <v>23291.78</v>
      </c>
      <c r="C13" s="9">
        <v>0</v>
      </c>
      <c r="D13" s="8">
        <f t="shared" si="0"/>
        <v>23291.78</v>
      </c>
      <c r="E13" s="19"/>
      <c r="F13" s="19"/>
      <c r="G13" s="15"/>
      <c r="H13" s="15"/>
      <c r="I13" s="18"/>
    </row>
    <row r="14" spans="1:9" ht="23.25">
      <c r="A14" s="24" t="s">
        <v>9</v>
      </c>
      <c r="B14" s="9">
        <v>339010.54</v>
      </c>
      <c r="C14" s="9">
        <v>0</v>
      </c>
      <c r="D14" s="8">
        <f t="shared" si="0"/>
        <v>339010.54</v>
      </c>
      <c r="E14" s="19"/>
      <c r="F14" s="19"/>
      <c r="G14" s="15"/>
      <c r="H14" s="15"/>
      <c r="I14" s="18"/>
    </row>
    <row r="15" spans="1:9" ht="23.25">
      <c r="A15" s="24" t="s">
        <v>10</v>
      </c>
      <c r="B15" s="8">
        <v>0</v>
      </c>
      <c r="C15" s="8">
        <v>75000</v>
      </c>
      <c r="D15" s="8">
        <f t="shared" si="0"/>
        <v>75000</v>
      </c>
      <c r="E15" s="20"/>
      <c r="F15" s="20"/>
      <c r="G15" s="20"/>
      <c r="H15" s="20"/>
      <c r="I15" s="18"/>
    </row>
    <row r="16" spans="1:9" ht="23.25">
      <c r="A16" s="24" t="s">
        <v>11</v>
      </c>
      <c r="B16" s="8">
        <v>33377.34</v>
      </c>
      <c r="C16" s="8">
        <v>0</v>
      </c>
      <c r="D16" s="8">
        <f t="shared" si="0"/>
        <v>33377.34</v>
      </c>
      <c r="E16" s="19"/>
      <c r="F16" s="19"/>
      <c r="G16" s="15"/>
      <c r="H16" s="19"/>
      <c r="I16" s="18"/>
    </row>
    <row r="17" spans="1:9" ht="23.25">
      <c r="A17" s="24" t="s">
        <v>12</v>
      </c>
      <c r="B17" s="8">
        <v>40000</v>
      </c>
      <c r="C17" s="8">
        <v>780000</v>
      </c>
      <c r="D17" s="8">
        <f t="shared" si="0"/>
        <v>820000</v>
      </c>
      <c r="E17" s="19"/>
      <c r="F17" s="20"/>
      <c r="G17" s="15"/>
      <c r="H17" s="15"/>
      <c r="I17" s="18"/>
    </row>
    <row r="18" spans="1:9" ht="23.25">
      <c r="A18" s="25" t="s">
        <v>15</v>
      </c>
      <c r="B18" s="10">
        <f>+B17+B16+B15+B10+B5</f>
        <v>5741944.56</v>
      </c>
      <c r="C18" s="10">
        <f>+C17+C16+C15+C10+C5</f>
        <v>1264797.2</v>
      </c>
      <c r="D18" s="8">
        <f t="shared" si="0"/>
        <v>7006741.76</v>
      </c>
      <c r="E18" s="21"/>
      <c r="F18" s="21"/>
      <c r="G18" s="21"/>
      <c r="H18" s="21"/>
      <c r="I18" s="18"/>
    </row>
    <row r="19" spans="5:9" ht="12.75">
      <c r="E19" s="15"/>
      <c r="F19" s="15"/>
      <c r="G19" s="15"/>
      <c r="H19" s="15"/>
      <c r="I19" s="15"/>
    </row>
    <row r="20" spans="1:9" ht="23.25">
      <c r="A20" s="1" t="s">
        <v>27</v>
      </c>
      <c r="B20" s="1"/>
      <c r="C20" s="2"/>
      <c r="E20" s="15"/>
      <c r="F20" s="15"/>
      <c r="G20" s="15"/>
      <c r="H20" s="15"/>
      <c r="I20" s="15"/>
    </row>
    <row r="21" spans="1:9" ht="23.25">
      <c r="A21" s="1" t="s">
        <v>20</v>
      </c>
      <c r="B21" s="1"/>
      <c r="C21" s="2"/>
      <c r="E21" s="15"/>
      <c r="F21" s="15"/>
      <c r="G21" s="15"/>
      <c r="H21" s="15"/>
      <c r="I21" s="15"/>
    </row>
    <row r="22" spans="1:4" ht="23.25">
      <c r="A22" s="12" t="s">
        <v>13</v>
      </c>
      <c r="B22" s="31" t="s">
        <v>25</v>
      </c>
      <c r="C22" s="32"/>
      <c r="D22" s="17"/>
    </row>
    <row r="23" spans="1:4" ht="23.25">
      <c r="A23" s="13"/>
      <c r="B23" s="13" t="s">
        <v>18</v>
      </c>
      <c r="C23" s="7" t="s">
        <v>26</v>
      </c>
      <c r="D23" s="22"/>
    </row>
    <row r="24" spans="1:4" ht="23.25">
      <c r="A24" s="23" t="s">
        <v>0</v>
      </c>
      <c r="B24" s="8">
        <f>SUM(B25:B26)</f>
        <v>44421436.6</v>
      </c>
      <c r="C24" s="8">
        <f>SUM(C25:C26)</f>
        <v>50271866.08</v>
      </c>
      <c r="D24" s="18"/>
    </row>
    <row r="25" spans="1:4" ht="23.25">
      <c r="A25" s="24" t="s">
        <v>1</v>
      </c>
      <c r="B25" s="9">
        <f>232383+2851978.6+298780+5817520</f>
        <v>9200661.6</v>
      </c>
      <c r="C25" s="9">
        <v>6569961.78</v>
      </c>
      <c r="D25" s="18"/>
    </row>
    <row r="26" spans="1:4" ht="23.25">
      <c r="A26" s="24" t="s">
        <v>2</v>
      </c>
      <c r="B26" s="9">
        <f>1869543.75+10594081.25+3268267.5+19488882.5</f>
        <v>35220775</v>
      </c>
      <c r="C26" s="9">
        <v>43701904.3</v>
      </c>
      <c r="D26" s="18"/>
    </row>
    <row r="27" spans="1:4" ht="23.25">
      <c r="A27" s="24" t="s">
        <v>4</v>
      </c>
      <c r="B27" s="8">
        <f>387926.7+3511340.3+105912.5+1043212.5</f>
        <v>5048392</v>
      </c>
      <c r="C27" s="8">
        <v>6734580.2</v>
      </c>
      <c r="D27" s="18"/>
    </row>
    <row r="28" spans="1:4" ht="23.25">
      <c r="A28" s="24" t="s">
        <v>3</v>
      </c>
      <c r="B28" s="9">
        <v>0</v>
      </c>
      <c r="C28" s="9"/>
      <c r="D28" s="18"/>
    </row>
    <row r="29" spans="1:4" ht="23.25">
      <c r="A29" s="24" t="s">
        <v>5</v>
      </c>
      <c r="B29" s="8">
        <f>SUM(B30:B33)</f>
        <v>5207225</v>
      </c>
      <c r="C29" s="8">
        <f>SUM(C30:C33)</f>
        <v>4226641</v>
      </c>
      <c r="D29" s="18"/>
    </row>
    <row r="30" spans="1:4" ht="23.25">
      <c r="A30" s="24" t="s">
        <v>6</v>
      </c>
      <c r="B30" s="9">
        <f>15200+206800</f>
        <v>222000</v>
      </c>
      <c r="C30" s="9">
        <v>549250</v>
      </c>
      <c r="D30" s="18"/>
    </row>
    <row r="31" spans="1:4" ht="23.25">
      <c r="A31" s="24" t="s">
        <v>7</v>
      </c>
      <c r="B31" s="9">
        <f>102000+1028450+20700+3264075</f>
        <v>4415225</v>
      </c>
      <c r="C31" s="9">
        <v>3392391</v>
      </c>
      <c r="D31" s="18"/>
    </row>
    <row r="32" spans="1:4" ht="23.25">
      <c r="A32" s="24" t="s">
        <v>8</v>
      </c>
      <c r="B32" s="9">
        <f>28500+256500+28500+256500</f>
        <v>570000</v>
      </c>
      <c r="C32" s="9">
        <v>285000</v>
      </c>
      <c r="D32" s="18"/>
    </row>
    <row r="33" spans="1:4" ht="23.25">
      <c r="A33" s="24" t="s">
        <v>9</v>
      </c>
      <c r="B33" s="9">
        <v>0</v>
      </c>
      <c r="C33" s="9">
        <v>0</v>
      </c>
      <c r="D33" s="18"/>
    </row>
    <row r="34" spans="1:4" ht="23.25">
      <c r="A34" s="24" t="s">
        <v>10</v>
      </c>
      <c r="B34" s="8">
        <f>37600+612749+35443.03+339913.28</f>
        <v>1025705.31</v>
      </c>
      <c r="C34" s="8">
        <v>1374631.25</v>
      </c>
      <c r="D34" s="18"/>
    </row>
    <row r="35" spans="1:4" ht="23.25">
      <c r="A35" s="24" t="s">
        <v>11</v>
      </c>
      <c r="B35" s="8">
        <f>183600+185654.25+459120</f>
        <v>828374.25</v>
      </c>
      <c r="C35" s="8">
        <v>940450</v>
      </c>
      <c r="D35" s="18"/>
    </row>
    <row r="36" spans="1:4" ht="23.25">
      <c r="A36" s="24" t="s">
        <v>12</v>
      </c>
      <c r="B36" s="8">
        <v>10000</v>
      </c>
      <c r="C36" s="8">
        <v>0</v>
      </c>
      <c r="D36" s="18"/>
    </row>
    <row r="37" spans="1:4" ht="23.25">
      <c r="A37" s="25" t="s">
        <v>15</v>
      </c>
      <c r="B37" s="10">
        <f>+B36+B35+B34+B29+B24</f>
        <v>51492741.160000004</v>
      </c>
      <c r="C37" s="10">
        <f>+C36+C35+C34+C29+C24</f>
        <v>56813588.33</v>
      </c>
      <c r="D37" s="18"/>
    </row>
  </sheetData>
  <mergeCells count="2">
    <mergeCell ref="B3:C3"/>
    <mergeCell ref="B22:C22"/>
  </mergeCells>
  <printOptions/>
  <pageMargins left="0.31" right="0.3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E4" sqref="E4"/>
    </sheetView>
  </sheetViews>
  <sheetFormatPr defaultColWidth="9.140625" defaultRowHeight="12.75"/>
  <cols>
    <col min="1" max="1" width="48.421875" style="0" customWidth="1"/>
    <col min="2" max="2" width="21.7109375" style="0" customWidth="1"/>
    <col min="3" max="3" width="19.7109375" style="0" customWidth="1"/>
  </cols>
  <sheetData>
    <row r="1" ht="22.5" customHeight="1">
      <c r="A1" s="29" t="s">
        <v>30</v>
      </c>
    </row>
    <row r="2" spans="1:3" ht="23.25">
      <c r="A2" s="1" t="s">
        <v>33</v>
      </c>
      <c r="B2" s="1"/>
      <c r="C2" s="2"/>
    </row>
    <row r="3" spans="1:3" ht="23.25">
      <c r="A3" s="1" t="s">
        <v>34</v>
      </c>
      <c r="B3" s="1"/>
      <c r="C3" s="2"/>
    </row>
    <row r="4" spans="1:3" ht="23.25">
      <c r="A4" s="12" t="s">
        <v>13</v>
      </c>
      <c r="B4" s="31" t="s">
        <v>25</v>
      </c>
      <c r="C4" s="32"/>
    </row>
    <row r="5" spans="1:3" ht="23.25">
      <c r="A5" s="13"/>
      <c r="B5" s="13" t="s">
        <v>18</v>
      </c>
      <c r="C5" s="7" t="s">
        <v>26</v>
      </c>
    </row>
    <row r="6" spans="1:3" ht="23.25">
      <c r="A6" s="23" t="s">
        <v>0</v>
      </c>
      <c r="B6" s="8">
        <f>SUM(B7:B8)</f>
        <v>44421436.6</v>
      </c>
      <c r="C6" s="8">
        <f>SUM(C7:C8)</f>
        <v>50271866.08</v>
      </c>
    </row>
    <row r="7" spans="1:3" ht="23.25">
      <c r="A7" s="24" t="s">
        <v>1</v>
      </c>
      <c r="B7" s="9">
        <f>232383+2851978.6+298780+5817520</f>
        <v>9200661.6</v>
      </c>
      <c r="C7" s="9">
        <v>6569961.78</v>
      </c>
    </row>
    <row r="8" spans="1:3" ht="23.25">
      <c r="A8" s="24" t="s">
        <v>2</v>
      </c>
      <c r="B8" s="9">
        <f>1869543.75+10594081.25+3268267.5+19488882.5</f>
        <v>35220775</v>
      </c>
      <c r="C8" s="9">
        <v>43701904.3</v>
      </c>
    </row>
    <row r="9" spans="1:6" ht="23.25">
      <c r="A9" s="24" t="s">
        <v>4</v>
      </c>
      <c r="B9" s="8">
        <f>387926.7+3511340.3+105912.5+1043212.5</f>
        <v>5048392</v>
      </c>
      <c r="C9" s="8">
        <v>6734580.2</v>
      </c>
      <c r="F9" t="s">
        <v>20</v>
      </c>
    </row>
    <row r="10" spans="1:3" ht="23.25">
      <c r="A10" s="24" t="s">
        <v>3</v>
      </c>
      <c r="B10" s="9">
        <v>0</v>
      </c>
      <c r="C10" s="9"/>
    </row>
    <row r="11" spans="1:3" ht="23.25">
      <c r="A11" s="24" t="s">
        <v>5</v>
      </c>
      <c r="B11" s="8">
        <f>SUM(B12:B15)</f>
        <v>5207225</v>
      </c>
      <c r="C11" s="8">
        <f>SUM(C12:C15)</f>
        <v>4226641</v>
      </c>
    </row>
    <row r="12" spans="1:3" ht="23.25">
      <c r="A12" s="24" t="s">
        <v>6</v>
      </c>
      <c r="B12" s="9">
        <f>15200+206800</f>
        <v>222000</v>
      </c>
      <c r="C12" s="9">
        <v>549250</v>
      </c>
    </row>
    <row r="13" spans="1:3" ht="23.25">
      <c r="A13" s="24" t="s">
        <v>7</v>
      </c>
      <c r="B13" s="9">
        <f>102000+1028450+20700+3264075</f>
        <v>4415225</v>
      </c>
      <c r="C13" s="9">
        <v>3392391</v>
      </c>
    </row>
    <row r="14" spans="1:3" ht="23.25">
      <c r="A14" s="24" t="s">
        <v>8</v>
      </c>
      <c r="B14" s="9">
        <f>28500+256500+28500+256500</f>
        <v>570000</v>
      </c>
      <c r="C14" s="9">
        <v>285000</v>
      </c>
    </row>
    <row r="15" spans="1:3" ht="23.25">
      <c r="A15" s="24" t="s">
        <v>9</v>
      </c>
      <c r="B15" s="9">
        <v>0</v>
      </c>
      <c r="C15" s="9">
        <v>0</v>
      </c>
    </row>
    <row r="16" spans="1:3" ht="23.25">
      <c r="A16" s="24" t="s">
        <v>10</v>
      </c>
      <c r="B16" s="8">
        <f>37600+612749+35443.03+339913.28</f>
        <v>1025705.31</v>
      </c>
      <c r="C16" s="8">
        <v>1374631.25</v>
      </c>
    </row>
    <row r="17" spans="1:3" ht="23.25">
      <c r="A17" s="24" t="s">
        <v>11</v>
      </c>
      <c r="B17" s="8">
        <f>183600+185654.25+459120</f>
        <v>828374.25</v>
      </c>
      <c r="C17" s="8">
        <v>940450</v>
      </c>
    </row>
    <row r="18" spans="1:3" ht="23.25">
      <c r="A18" s="24" t="s">
        <v>12</v>
      </c>
      <c r="B18" s="8">
        <v>10000</v>
      </c>
      <c r="C18" s="8">
        <v>0</v>
      </c>
    </row>
    <row r="19" spans="1:3" ht="21">
      <c r="A19" s="25" t="s">
        <v>15</v>
      </c>
      <c r="B19" s="10">
        <f>+B18+B17+B16+B11+B6</f>
        <v>51492741.160000004</v>
      </c>
      <c r="C19" s="10">
        <f>+C18+C17+C16+C11+C6</f>
        <v>56813588.33</v>
      </c>
    </row>
  </sheetData>
  <mergeCells count="1">
    <mergeCell ref="B4:C4"/>
  </mergeCells>
  <printOptions/>
  <pageMargins left="0.75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ccs</cp:lastModifiedBy>
  <cp:lastPrinted>2009-09-07T04:14:18Z</cp:lastPrinted>
  <dcterms:created xsi:type="dcterms:W3CDTF">2009-03-04T08:35:54Z</dcterms:created>
  <dcterms:modified xsi:type="dcterms:W3CDTF">2009-09-23T08:34:33Z</dcterms:modified>
  <cp:category/>
  <cp:version/>
  <cp:contentType/>
  <cp:contentStatus/>
</cp:coreProperties>
</file>